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 activeTab="1"/>
  </bookViews>
  <sheets>
    <sheet name="הרצאה 2" sheetId="1" r:id="rId1"/>
    <sheet name="תרגיל מסכם - דף מצורף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I77" i="2" l="1"/>
  <c r="D23" i="2"/>
  <c r="H72" i="2"/>
  <c r="H71" i="2"/>
  <c r="H70" i="2"/>
  <c r="C25" i="2"/>
  <c r="M52" i="2"/>
  <c r="M50" i="2"/>
  <c r="I53" i="2"/>
  <c r="I48" i="2"/>
  <c r="I42" i="2"/>
  <c r="D16" i="2"/>
  <c r="C18" i="2"/>
  <c r="H37" i="2"/>
  <c r="M30" i="2"/>
  <c r="M29" i="2"/>
  <c r="I33" i="2"/>
  <c r="I29" i="2"/>
  <c r="I22" i="2"/>
  <c r="C11" i="2"/>
  <c r="I13" i="2"/>
  <c r="I6" i="2"/>
  <c r="I9" i="2" s="1"/>
  <c r="N15" i="1"/>
  <c r="I45" i="1"/>
  <c r="I46" i="1"/>
  <c r="I35" i="1"/>
  <c r="I36" i="1"/>
  <c r="D11" i="2"/>
  <c r="H73" i="2" l="1"/>
</calcChain>
</file>

<file path=xl/sharedStrings.xml><?xml version="1.0" encoding="utf-8"?>
<sst xmlns="http://schemas.openxmlformats.org/spreadsheetml/2006/main" count="258" uniqueCount="163">
  <si>
    <t>ח. לקוחות</t>
  </si>
  <si>
    <t xml:space="preserve">ז. מכירות </t>
  </si>
  <si>
    <t>ז. לקוחות</t>
  </si>
  <si>
    <t>פקודות יומן חברה א'</t>
  </si>
  <si>
    <t>01.07.2011</t>
  </si>
  <si>
    <t>31.12.2011</t>
  </si>
  <si>
    <t>ח. הוצ' חומ"ס</t>
  </si>
  <si>
    <t>(תוצאתי)</t>
  </si>
  <si>
    <t>ז. הפרשה לחומ"ס</t>
  </si>
  <si>
    <t>(מאזני)</t>
  </si>
  <si>
    <t>הצגה בדוחות הכספיים</t>
  </si>
  <si>
    <t>מאזן ל- 31.12.2011</t>
  </si>
  <si>
    <t xml:space="preserve">נכסים שוטפים : </t>
  </si>
  <si>
    <t>0*</t>
  </si>
  <si>
    <t>ביאורים בדוחות הכספיים:*</t>
  </si>
  <si>
    <t>לקוחות</t>
  </si>
  <si>
    <t>בניכוי:</t>
  </si>
  <si>
    <t>הפרשה לחומ"ס</t>
  </si>
  <si>
    <t>(1</t>
  </si>
  <si>
    <t>(2</t>
  </si>
  <si>
    <t>-</t>
  </si>
  <si>
    <t>דו"ח רוו"ה לשנת 2011</t>
  </si>
  <si>
    <t>מכירות</t>
  </si>
  <si>
    <t>הנהלה וכלליות</t>
  </si>
  <si>
    <t>הוצ' חומ"ס מוצגת במסגרת הנהלה וכלליות</t>
  </si>
  <si>
    <t>הטיפול בשנת 2012:</t>
  </si>
  <si>
    <t>31.12.2012</t>
  </si>
  <si>
    <t>(3</t>
  </si>
  <si>
    <t>ח. הפרשה לחומ"ס</t>
  </si>
  <si>
    <t>אין השפעה על דו"ח רוו"ה בשנת 2012 מאחר וההוצאה נרשמה כבר בשנת 2011</t>
  </si>
  <si>
    <t>הטיפול בשנת 2013:</t>
  </si>
  <si>
    <t>(4</t>
  </si>
  <si>
    <t>ח. מזומן</t>
  </si>
  <si>
    <t>יוצג במזגרת הנהלה וכלליות</t>
  </si>
  <si>
    <t>ז. הוצ' חומ"ס</t>
  </si>
  <si>
    <t>אם חברה ב' הייתה משלמת בזמן :</t>
  </si>
  <si>
    <t>01.07.2012</t>
  </si>
  <si>
    <t>ז. הוצ' מספקים</t>
  </si>
  <si>
    <t>להלן נתונים על מכירות באשראי של החברה :</t>
  </si>
  <si>
    <t>סכום מכירות באשראי</t>
  </si>
  <si>
    <t>שנה</t>
  </si>
  <si>
    <t>שנת 2011</t>
  </si>
  <si>
    <t>5% * 200,000 = 10,000</t>
  </si>
  <si>
    <t>שנת 2012</t>
  </si>
  <si>
    <t>5% * 300,000 = 15,000</t>
  </si>
  <si>
    <t>עמ' 4</t>
  </si>
  <si>
    <t>עמ' 1-3</t>
  </si>
  <si>
    <t>עמ' 4, דוגמה 2</t>
  </si>
  <si>
    <t>תאריך</t>
  </si>
  <si>
    <t>יתרת לקוחות ברוטו</t>
  </si>
  <si>
    <t>31.12.2013</t>
  </si>
  <si>
    <t>שנת 2011:</t>
  </si>
  <si>
    <t>שנת 2012:</t>
  </si>
  <si>
    <t>תנועה בכרטיס הפרשה לחומ"ס:</t>
  </si>
  <si>
    <t>יתרת פתיחה 31.12.2011</t>
  </si>
  <si>
    <t>הוצ' חומ"ס 2012</t>
  </si>
  <si>
    <t>P.N</t>
  </si>
  <si>
    <t>6%*(-400,000)</t>
  </si>
  <si>
    <t>שנת 2013:</t>
  </si>
  <si>
    <t>מחיקת חוב אבוד</t>
  </si>
  <si>
    <t>הוצ' חומ"ס 2013</t>
  </si>
  <si>
    <t>יתרת סגירה 31.12.2013</t>
  </si>
  <si>
    <t>יתרת סגירה 31.12.2012</t>
  </si>
  <si>
    <t>6%*(-500,000)</t>
  </si>
  <si>
    <t>פקודות יומן :</t>
  </si>
  <si>
    <t>עמ' 4, דוגמה 3</t>
  </si>
  <si>
    <t>טבלת גיול לקוחות ל 31.12.2012 :</t>
  </si>
  <si>
    <t>גיל היתרה</t>
  </si>
  <si>
    <t>סכום הלקוחות</t>
  </si>
  <si>
    <t>אחוז ההפרשה</t>
  </si>
  <si>
    <t>עד 3 חודשים</t>
  </si>
  <si>
    <t xml:space="preserve"> </t>
  </si>
  <si>
    <t>מ 3 עד 6 חודשים</t>
  </si>
  <si>
    <t>מעל 6 חודשים</t>
  </si>
  <si>
    <t>פתרון :</t>
  </si>
  <si>
    <t>תנועה בכרטיס ההפרשה לחומ"ס לשנת 2012</t>
  </si>
  <si>
    <t>הוצא' חומ"ס 2012</t>
  </si>
  <si>
    <t>פקודת יומן :</t>
  </si>
  <si>
    <t>פיתרון</t>
  </si>
  <si>
    <t xml:space="preserve">תנועת סעיפי לקוחות והפרשה לחומ"ס : </t>
  </si>
  <si>
    <t>פירוט</t>
  </si>
  <si>
    <t>לקוחות ברוטו</t>
  </si>
  <si>
    <t>יתרת פתיחה 01.01.2011</t>
  </si>
  <si>
    <t>תנועה באשראי 2011</t>
  </si>
  <si>
    <t>ביאורים :</t>
  </si>
  <si>
    <t>יתרת לקוחות ברוטו ל 31.12.2011 :</t>
  </si>
  <si>
    <t>סה"כ מכירות בניכוי הנחה</t>
  </si>
  <si>
    <t>1,000,000-30,000</t>
  </si>
  <si>
    <t>מכירה במזומן</t>
  </si>
  <si>
    <t>גבייה ע"פ מכירות באשראי</t>
  </si>
  <si>
    <t>הוצא' חומ"ס 2011</t>
  </si>
  <si>
    <t>הפרשה לחומ"ס ל-31.12.2011 :</t>
  </si>
  <si>
    <t>סך הפרשה :</t>
  </si>
  <si>
    <t>5%*(970,000-200,000)</t>
  </si>
  <si>
    <t>פקודת יומן לשנת 2011:</t>
  </si>
  <si>
    <t xml:space="preserve">ח. הוצ' חומ"ס </t>
  </si>
  <si>
    <t>יוצג במסגרת הנהלה וכלליות</t>
  </si>
  <si>
    <t>יתרת סגירה ל- 31.12.2011</t>
  </si>
  <si>
    <t>מחיקת חוב אבוד 2012</t>
  </si>
  <si>
    <t>הצגה במאזן ל 31.12.2011</t>
  </si>
  <si>
    <t>נכסים שוטפים :</t>
  </si>
  <si>
    <t>לקוחות נטו</t>
  </si>
  <si>
    <t>170,000-38,500</t>
  </si>
  <si>
    <t>יתרת לקוחות ברוטו ל 31.12.2012</t>
  </si>
  <si>
    <t>יתרת פתיחה ל 31.12.2011</t>
  </si>
  <si>
    <t>חוב אבוד 2012</t>
  </si>
  <si>
    <t>מכירות 2012 בניכוי הנחות</t>
  </si>
  <si>
    <t>מכירוצ מזומן</t>
  </si>
  <si>
    <t>גבייה ע"ח מכירוצ באשראי 2011</t>
  </si>
  <si>
    <t>גבייה ע"ח מכירוצ באשראי 2012</t>
  </si>
  <si>
    <t>1,200,000-50,000</t>
  </si>
  <si>
    <t>פקודות יומן:</t>
  </si>
  <si>
    <t>ז. מכירות</t>
  </si>
  <si>
    <t>120,000+300,00+650,000</t>
  </si>
  <si>
    <t>הוצ' לחומ"ס 2012</t>
  </si>
  <si>
    <t>(5</t>
  </si>
  <si>
    <t>יתרת סגירה של הפרשה לחומ"ס 31.12.2012</t>
  </si>
  <si>
    <t>8%*240,000</t>
  </si>
  <si>
    <t>ז. הוצ' לחומ"ס</t>
  </si>
  <si>
    <t>ראה תנועה בכרטיס</t>
  </si>
  <si>
    <t>יוצג במסגקת הנה"כ</t>
  </si>
  <si>
    <t>תנועה באשראי 2012</t>
  </si>
  <si>
    <t>יתרת סגירה ל-31.12.2012</t>
  </si>
  <si>
    <t>(6</t>
  </si>
  <si>
    <t>הצגה במאזן ל 31.12.2012</t>
  </si>
  <si>
    <t>נכסים שוטפים:</t>
  </si>
  <si>
    <t>240,000-19,200</t>
  </si>
  <si>
    <t>מחיקת חוב אבוד 2013</t>
  </si>
  <si>
    <t>(7</t>
  </si>
  <si>
    <t>יתרת לקוחות ברוטו ל 31.12.2013</t>
  </si>
  <si>
    <t>יתרת פתיחה 31.12.2013</t>
  </si>
  <si>
    <t>חוב אבוד 2013</t>
  </si>
  <si>
    <t>מכירות 2013 בניכוי הנחות</t>
  </si>
  <si>
    <t>1,800,000-70,000</t>
  </si>
  <si>
    <t>מכירות במזומן</t>
  </si>
  <si>
    <t>גבייה ע"ח מכירות באשראי 2011</t>
  </si>
  <si>
    <t>גבייה ע"ח מכירות באשראי 2013</t>
  </si>
  <si>
    <t>גבייה ע"ח מכירות באשראי 2012</t>
  </si>
  <si>
    <t>מחיקת חוב אבוד:</t>
  </si>
  <si>
    <t xml:space="preserve">ח. הפרשה לחומ"ס </t>
  </si>
  <si>
    <t>לקוחות:</t>
  </si>
  <si>
    <t>400,000+50,000+180,000+930,000</t>
  </si>
  <si>
    <t>תנועה באשראי 2013</t>
  </si>
  <si>
    <t>גביית חוב אבוד 2013</t>
  </si>
  <si>
    <t>(8</t>
  </si>
  <si>
    <t>בשנת 2011 נרשמו כנגד החוב האבוד פקודות יומן הבאות :</t>
  </si>
  <si>
    <t>בשנת 2012 ההפרשה לחומ"ס נמחקה כנגד יתרת הלקוחות ע"י פקודת היומן הבאה :</t>
  </si>
  <si>
    <t>ח. ההפרשה לחומ"ס</t>
  </si>
  <si>
    <t>זהו הסבר שאינו מחייב במבחן</t>
  </si>
  <si>
    <t>פקודת יומן 2013:</t>
  </si>
  <si>
    <t>יוצג במזגרת הנה"כ (סעיף תוצאתי - לא משפיע על התנועה בהפרשה לחומ"ס)</t>
  </si>
  <si>
    <t>(9</t>
  </si>
  <si>
    <t>יתרת סגירה ל 31.12.2013</t>
  </si>
  <si>
    <t>(10</t>
  </si>
  <si>
    <t>יתרת סגירה של הפרשה לחומ"ס ל 31.12.2013:</t>
  </si>
  <si>
    <t>6%*4%*390,000</t>
  </si>
  <si>
    <t>20%*6%*390,000</t>
  </si>
  <si>
    <t>20%*10%*390000</t>
  </si>
  <si>
    <t>פקודת יומן:</t>
  </si>
  <si>
    <t>ז. הפרש לחומ"ס</t>
  </si>
  <si>
    <t>P.N בכרטיס הפרשה לחומ"ס</t>
  </si>
  <si>
    <t>הצגה במאזמן ל 31.12.2013:</t>
  </si>
  <si>
    <t>390,000-21,840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</si>
</sst>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7" formatCode="&quot;₪&quot;\ #,##0"/>
    <numFmt numFmtId="169" formatCode="_ * #,##0_ ;_ * \-#,##0_ ;_ * &quot;-&quot;??_ ;_ @_ "/>
    <numFmt numFmtId="177" formatCode="\ \(#,##0_);[Red]\(\ #,##0\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u/>
      <sz val="11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9" fontId="3" fillId="0" borderId="0" xfId="1" applyNumberFormat="1" applyFont="1" applyAlignment="1">
      <alignment horizontal="center"/>
    </xf>
    <xf numFmtId="0" fontId="3" fillId="0" borderId="0" xfId="0" applyFont="1"/>
    <xf numFmtId="1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177" fontId="3" fillId="0" borderId="0" xfId="1" applyNumberFormat="1" applyFont="1" applyBorder="1" applyAlignment="1">
      <alignment horizontal="center"/>
    </xf>
    <xf numFmtId="177" fontId="3" fillId="0" borderId="5" xfId="1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right"/>
    </xf>
    <xf numFmtId="0" fontId="5" fillId="0" borderId="0" xfId="0" applyFont="1" applyBorder="1"/>
    <xf numFmtId="169" fontId="3" fillId="0" borderId="0" xfId="1" applyNumberFormat="1" applyFont="1"/>
    <xf numFmtId="169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69" fontId="3" fillId="0" borderId="0" xfId="0" applyNumberFormat="1" applyFont="1"/>
    <xf numFmtId="0" fontId="5" fillId="0" borderId="0" xfId="0" applyFont="1"/>
    <xf numFmtId="0" fontId="2" fillId="0" borderId="3" xfId="0" applyFont="1" applyBorder="1"/>
    <xf numFmtId="3" fontId="3" fillId="0" borderId="0" xfId="0" applyNumberFormat="1" applyFont="1"/>
    <xf numFmtId="0" fontId="3" fillId="0" borderId="5" xfId="0" applyFont="1" applyBorder="1"/>
    <xf numFmtId="43" fontId="3" fillId="0" borderId="0" xfId="1" applyFont="1"/>
    <xf numFmtId="0" fontId="4" fillId="0" borderId="0" xfId="0" applyFont="1"/>
    <xf numFmtId="177" fontId="3" fillId="0" borderId="5" xfId="0" applyNumberFormat="1" applyFont="1" applyBorder="1" applyAlignment="1">
      <alignment horizontal="center"/>
    </xf>
    <xf numFmtId="0" fontId="3" fillId="0" borderId="2" xfId="0" applyFont="1" applyBorder="1"/>
    <xf numFmtId="3" fontId="3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rightToLeft="1" workbookViewId="0">
      <selection sqref="A1:XFD1048576"/>
    </sheetView>
  </sheetViews>
  <sheetFormatPr defaultRowHeight="15" x14ac:dyDescent="0.25"/>
  <cols>
    <col min="1" max="1" width="16.25" style="2" customWidth="1"/>
    <col min="2" max="2" width="14.25" style="2" customWidth="1"/>
    <col min="3" max="3" width="12.375" style="2" customWidth="1"/>
    <col min="4" max="5" width="10.75" style="2" customWidth="1"/>
    <col min="6" max="6" width="9" style="2"/>
    <col min="7" max="7" width="11.625" style="2" bestFit="1" customWidth="1"/>
    <col min="8" max="8" width="20" style="2" customWidth="1"/>
    <col min="9" max="9" width="17.375" style="2" bestFit="1" customWidth="1"/>
    <col min="10" max="10" width="18.375" style="2" customWidth="1"/>
    <col min="11" max="12" width="9" style="2"/>
    <col min="13" max="13" width="24.625" style="2" customWidth="1"/>
    <col min="14" max="14" width="12.25" style="2" customWidth="1"/>
    <col min="15" max="15" width="10.5" style="2" bestFit="1" customWidth="1"/>
    <col min="16" max="16384" width="9" style="2"/>
  </cols>
  <sheetData>
    <row r="1" spans="1:15" x14ac:dyDescent="0.25">
      <c r="A1" s="1" t="s">
        <v>3</v>
      </c>
      <c r="C1" s="1" t="s">
        <v>46</v>
      </c>
      <c r="G1" s="19" t="s">
        <v>45</v>
      </c>
      <c r="L1" s="19" t="s">
        <v>65</v>
      </c>
    </row>
    <row r="2" spans="1:15" x14ac:dyDescent="0.25">
      <c r="A2" s="3" t="s">
        <v>4</v>
      </c>
      <c r="D2" s="4"/>
      <c r="G2" s="20"/>
      <c r="H2" s="9" t="s">
        <v>38</v>
      </c>
      <c r="I2" s="9"/>
      <c r="J2" s="9"/>
      <c r="L2" s="20"/>
    </row>
    <row r="3" spans="1:15" x14ac:dyDescent="0.25">
      <c r="A3" s="1" t="s">
        <v>18</v>
      </c>
      <c r="B3" s="2" t="s">
        <v>0</v>
      </c>
      <c r="C3" s="5">
        <v>50000</v>
      </c>
      <c r="E3" s="4"/>
      <c r="G3" s="20"/>
      <c r="H3" s="2" t="s">
        <v>40</v>
      </c>
      <c r="I3" s="2" t="s">
        <v>39</v>
      </c>
      <c r="L3" s="24" t="s">
        <v>66</v>
      </c>
    </row>
    <row r="4" spans="1:15" x14ac:dyDescent="0.25">
      <c r="C4" s="2" t="s">
        <v>1</v>
      </c>
      <c r="D4" s="5">
        <v>50000</v>
      </c>
      <c r="G4" s="20"/>
      <c r="H4" s="2">
        <v>2011</v>
      </c>
      <c r="I4" s="4">
        <v>200000</v>
      </c>
      <c r="L4" s="20"/>
    </row>
    <row r="5" spans="1:15" x14ac:dyDescent="0.25">
      <c r="G5" s="20"/>
      <c r="H5" s="2">
        <v>2012</v>
      </c>
      <c r="I5" s="4">
        <v>300000</v>
      </c>
      <c r="L5" s="20"/>
      <c r="M5" s="2" t="s">
        <v>67</v>
      </c>
      <c r="N5" s="2" t="s">
        <v>68</v>
      </c>
      <c r="O5" s="2" t="s">
        <v>69</v>
      </c>
    </row>
    <row r="6" spans="1:15" x14ac:dyDescent="0.25">
      <c r="A6" s="3" t="s">
        <v>5</v>
      </c>
      <c r="G6" s="20"/>
      <c r="L6" s="20"/>
      <c r="M6" s="2" t="s">
        <v>70</v>
      </c>
      <c r="N6" s="4">
        <v>150000</v>
      </c>
      <c r="O6" s="18">
        <v>0.02</v>
      </c>
    </row>
    <row r="7" spans="1:15" x14ac:dyDescent="0.25">
      <c r="A7" s="1" t="s">
        <v>71</v>
      </c>
      <c r="B7" s="2" t="s">
        <v>6</v>
      </c>
      <c r="C7" s="4">
        <v>50000</v>
      </c>
      <c r="D7" s="4" t="s">
        <v>7</v>
      </c>
      <c r="G7" s="20"/>
      <c r="L7" s="20"/>
      <c r="M7" s="17" t="s">
        <v>72</v>
      </c>
      <c r="N7" s="4">
        <v>100000</v>
      </c>
      <c r="O7" s="18">
        <v>0.03</v>
      </c>
    </row>
    <row r="8" spans="1:15" x14ac:dyDescent="0.25">
      <c r="C8" s="2" t="s">
        <v>8</v>
      </c>
      <c r="D8" s="5">
        <v>50000</v>
      </c>
      <c r="E8" s="2" t="s">
        <v>9</v>
      </c>
      <c r="G8" s="20"/>
      <c r="H8" s="2" t="s">
        <v>41</v>
      </c>
      <c r="L8" s="20"/>
      <c r="M8" s="2" t="s">
        <v>73</v>
      </c>
      <c r="N8" s="4">
        <v>50000</v>
      </c>
      <c r="O8" s="18">
        <v>0.05</v>
      </c>
    </row>
    <row r="9" spans="1:15" x14ac:dyDescent="0.25">
      <c r="E9" s="4"/>
      <c r="G9" s="20"/>
      <c r="H9" s="2" t="s">
        <v>18</v>
      </c>
      <c r="I9" s="2" t="s">
        <v>6</v>
      </c>
      <c r="J9" s="2" t="s">
        <v>42</v>
      </c>
      <c r="L9" s="20"/>
    </row>
    <row r="10" spans="1:15" x14ac:dyDescent="0.25">
      <c r="G10" s="20"/>
      <c r="J10" s="2" t="s">
        <v>8</v>
      </c>
      <c r="K10" s="4">
        <v>10000</v>
      </c>
      <c r="L10" s="20"/>
    </row>
    <row r="11" spans="1:15" x14ac:dyDescent="0.25">
      <c r="A11" s="6" t="s">
        <v>10</v>
      </c>
      <c r="G11" s="20"/>
      <c r="H11" s="2" t="s">
        <v>43</v>
      </c>
      <c r="L11" s="19" t="s">
        <v>74</v>
      </c>
    </row>
    <row r="12" spans="1:15" x14ac:dyDescent="0.25">
      <c r="A12" s="3" t="s">
        <v>11</v>
      </c>
      <c r="G12" s="20"/>
      <c r="H12" s="2" t="s">
        <v>19</v>
      </c>
      <c r="I12" s="2" t="s">
        <v>6</v>
      </c>
      <c r="J12" s="2" t="s">
        <v>44</v>
      </c>
      <c r="L12" s="20"/>
      <c r="M12" s="3" t="s">
        <v>75</v>
      </c>
    </row>
    <row r="13" spans="1:15" x14ac:dyDescent="0.25">
      <c r="A13" s="7"/>
      <c r="G13" s="20"/>
      <c r="J13" s="2" t="s">
        <v>8</v>
      </c>
      <c r="K13" s="4">
        <v>15000</v>
      </c>
      <c r="L13" s="20"/>
    </row>
    <row r="14" spans="1:15" x14ac:dyDescent="0.25">
      <c r="A14" s="3" t="s">
        <v>12</v>
      </c>
      <c r="G14" s="20"/>
      <c r="L14" s="20"/>
      <c r="M14" s="2" t="s">
        <v>54</v>
      </c>
      <c r="N14" s="25">
        <v>-20000</v>
      </c>
    </row>
    <row r="15" spans="1:15" x14ac:dyDescent="0.25">
      <c r="B15" s="2" t="s">
        <v>13</v>
      </c>
      <c r="D15" s="10" t="s">
        <v>14</v>
      </c>
      <c r="E15" s="10"/>
      <c r="G15" s="20"/>
      <c r="H15" s="2" t="s">
        <v>27</v>
      </c>
      <c r="I15" s="2" t="s">
        <v>28</v>
      </c>
      <c r="J15" s="4">
        <v>5000</v>
      </c>
      <c r="L15" s="20"/>
      <c r="M15" s="2" t="s">
        <v>76</v>
      </c>
      <c r="N15" s="14">
        <f>N16-N14</f>
        <v>11500</v>
      </c>
      <c r="O15" s="2" t="s">
        <v>56</v>
      </c>
    </row>
    <row r="16" spans="1:15" x14ac:dyDescent="0.25">
      <c r="D16" s="2" t="s">
        <v>15</v>
      </c>
      <c r="E16" s="25">
        <v>-50000</v>
      </c>
      <c r="G16" s="20"/>
      <c r="J16" s="2" t="s">
        <v>2</v>
      </c>
      <c r="K16" s="4">
        <v>5000</v>
      </c>
      <c r="L16" s="20"/>
      <c r="M16" s="2" t="s">
        <v>62</v>
      </c>
      <c r="N16" s="25">
        <v>-8500</v>
      </c>
    </row>
    <row r="17" spans="1:15" x14ac:dyDescent="0.25">
      <c r="D17" s="2" t="s">
        <v>16</v>
      </c>
      <c r="G17" s="20"/>
      <c r="L17" s="20"/>
    </row>
    <row r="18" spans="1:15" ht="15.75" thickBot="1" x14ac:dyDescent="0.3">
      <c r="D18" s="2" t="s">
        <v>17</v>
      </c>
      <c r="E18" s="26">
        <v>-50000</v>
      </c>
      <c r="G18" s="20"/>
      <c r="L18" s="19" t="s">
        <v>77</v>
      </c>
    </row>
    <row r="19" spans="1:15" ht="15.75" thickTop="1" x14ac:dyDescent="0.25">
      <c r="E19" s="2" t="s">
        <v>20</v>
      </c>
      <c r="G19" s="20"/>
      <c r="L19" s="19"/>
      <c r="M19" s="2" t="s">
        <v>8</v>
      </c>
      <c r="N19" s="4">
        <v>11500</v>
      </c>
    </row>
    <row r="20" spans="1:15" x14ac:dyDescent="0.25">
      <c r="G20" s="20"/>
      <c r="L20" s="20"/>
      <c r="N20" s="2" t="s">
        <v>6</v>
      </c>
      <c r="O20" s="4">
        <v>11500</v>
      </c>
    </row>
    <row r="21" spans="1:15" x14ac:dyDescent="0.25">
      <c r="G21" s="19" t="s">
        <v>47</v>
      </c>
      <c r="L21" s="20"/>
    </row>
    <row r="22" spans="1:15" x14ac:dyDescent="0.25">
      <c r="A22" s="8" t="s">
        <v>21</v>
      </c>
      <c r="G22" s="20"/>
      <c r="L22" s="20"/>
    </row>
    <row r="23" spans="1:15" x14ac:dyDescent="0.25">
      <c r="A23" s="2" t="s">
        <v>22</v>
      </c>
      <c r="B23" s="4">
        <v>50000</v>
      </c>
      <c r="G23" s="20"/>
      <c r="H23" s="1" t="s">
        <v>48</v>
      </c>
      <c r="I23" s="1" t="s">
        <v>49</v>
      </c>
      <c r="L23" s="20"/>
    </row>
    <row r="24" spans="1:15" x14ac:dyDescent="0.25">
      <c r="A24" s="2" t="s">
        <v>23</v>
      </c>
      <c r="B24" s="25">
        <v>-50000</v>
      </c>
      <c r="C24" s="2" t="s">
        <v>24</v>
      </c>
      <c r="G24" s="20"/>
      <c r="H24" s="2" t="s">
        <v>5</v>
      </c>
      <c r="I24" s="4">
        <v>200000</v>
      </c>
      <c r="L24" s="20"/>
    </row>
    <row r="25" spans="1:15" x14ac:dyDescent="0.25">
      <c r="G25" s="20"/>
      <c r="H25" s="2" t="s">
        <v>26</v>
      </c>
      <c r="I25" s="4">
        <v>400000</v>
      </c>
      <c r="L25" s="20"/>
    </row>
    <row r="26" spans="1:15" x14ac:dyDescent="0.25">
      <c r="G26" s="20"/>
      <c r="H26" s="2" t="s">
        <v>50</v>
      </c>
      <c r="I26" s="4">
        <v>500000</v>
      </c>
      <c r="L26" s="20"/>
    </row>
    <row r="27" spans="1:15" x14ac:dyDescent="0.25">
      <c r="G27" s="20"/>
      <c r="L27" s="20"/>
    </row>
    <row r="28" spans="1:15" x14ac:dyDescent="0.25">
      <c r="A28" s="8" t="s">
        <v>25</v>
      </c>
      <c r="G28" s="21" t="s">
        <v>51</v>
      </c>
      <c r="L28" s="20"/>
    </row>
    <row r="29" spans="1:15" x14ac:dyDescent="0.25">
      <c r="A29" s="2" t="s">
        <v>26</v>
      </c>
      <c r="G29" s="20" t="s">
        <v>18</v>
      </c>
      <c r="H29" s="2" t="s">
        <v>6</v>
      </c>
      <c r="I29" s="2" t="s">
        <v>42</v>
      </c>
      <c r="L29" s="20"/>
    </row>
    <row r="30" spans="1:15" x14ac:dyDescent="0.25">
      <c r="A30" s="1" t="s">
        <v>27</v>
      </c>
      <c r="B30" s="2" t="s">
        <v>28</v>
      </c>
      <c r="C30" s="4">
        <v>50000</v>
      </c>
      <c r="D30" s="2" t="s">
        <v>9</v>
      </c>
      <c r="G30" s="20"/>
      <c r="I30" s="2" t="s">
        <v>8</v>
      </c>
      <c r="J30" s="4">
        <v>10000</v>
      </c>
      <c r="L30" s="20"/>
    </row>
    <row r="31" spans="1:15" x14ac:dyDescent="0.25">
      <c r="C31" s="2" t="s">
        <v>2</v>
      </c>
      <c r="D31" s="4">
        <v>50000</v>
      </c>
      <c r="E31" s="2" t="s">
        <v>9</v>
      </c>
      <c r="G31" s="20"/>
      <c r="L31" s="20"/>
    </row>
    <row r="32" spans="1:15" x14ac:dyDescent="0.25">
      <c r="A32" s="2" t="s">
        <v>29</v>
      </c>
      <c r="G32" s="21" t="s">
        <v>52</v>
      </c>
      <c r="L32" s="20"/>
    </row>
    <row r="33" spans="1:12" x14ac:dyDescent="0.25">
      <c r="G33" s="22"/>
      <c r="H33" s="13" t="s">
        <v>53</v>
      </c>
      <c r="L33" s="20"/>
    </row>
    <row r="34" spans="1:12" x14ac:dyDescent="0.25">
      <c r="G34" s="20"/>
      <c r="H34" s="12" t="s">
        <v>54</v>
      </c>
      <c r="I34" s="25">
        <v>-10000</v>
      </c>
      <c r="L34" s="20"/>
    </row>
    <row r="35" spans="1:12" x14ac:dyDescent="0.25">
      <c r="G35" s="20"/>
      <c r="H35" s="12" t="s">
        <v>55</v>
      </c>
      <c r="I35" s="25">
        <f>I36-I34</f>
        <v>-14000</v>
      </c>
      <c r="J35" s="2" t="s">
        <v>56</v>
      </c>
      <c r="L35" s="20"/>
    </row>
    <row r="36" spans="1:12" ht="15.75" thickBot="1" x14ac:dyDescent="0.3">
      <c r="A36" s="8" t="s">
        <v>30</v>
      </c>
      <c r="G36" s="20"/>
      <c r="H36" s="12" t="s">
        <v>62</v>
      </c>
      <c r="I36" s="26">
        <f>-0.06*400000</f>
        <v>-24000</v>
      </c>
      <c r="J36" s="4" t="s">
        <v>57</v>
      </c>
      <c r="L36" s="20"/>
    </row>
    <row r="37" spans="1:12" ht="15.75" thickTop="1" x14ac:dyDescent="0.25">
      <c r="A37" s="1" t="s">
        <v>31</v>
      </c>
      <c r="B37" s="2" t="s">
        <v>32</v>
      </c>
      <c r="C37" s="4">
        <v>50000</v>
      </c>
      <c r="G37" s="20"/>
      <c r="L37" s="20"/>
    </row>
    <row r="38" spans="1:12" x14ac:dyDescent="0.25">
      <c r="C38" s="2" t="s">
        <v>34</v>
      </c>
      <c r="D38" s="4">
        <v>50000</v>
      </c>
      <c r="E38" s="9" t="s">
        <v>33</v>
      </c>
      <c r="F38" s="9"/>
      <c r="G38" s="20" t="s">
        <v>19</v>
      </c>
      <c r="H38" s="2" t="s">
        <v>6</v>
      </c>
      <c r="I38" s="4">
        <v>14000</v>
      </c>
      <c r="L38" s="20"/>
    </row>
    <row r="39" spans="1:12" x14ac:dyDescent="0.25">
      <c r="G39" s="20"/>
      <c r="I39" s="2" t="s">
        <v>8</v>
      </c>
      <c r="J39" s="4">
        <v>14000</v>
      </c>
      <c r="L39" s="20"/>
    </row>
    <row r="40" spans="1:12" x14ac:dyDescent="0.25">
      <c r="A40" s="11"/>
      <c r="B40" s="11"/>
      <c r="C40" s="11"/>
      <c r="D40" s="11"/>
      <c r="E40" s="11"/>
      <c r="F40" s="11"/>
      <c r="G40" s="20"/>
      <c r="L40" s="20"/>
    </row>
    <row r="41" spans="1:12" x14ac:dyDescent="0.25">
      <c r="G41" s="21" t="s">
        <v>58</v>
      </c>
      <c r="L41" s="20"/>
    </row>
    <row r="42" spans="1:12" x14ac:dyDescent="0.25">
      <c r="A42" s="9" t="s">
        <v>35</v>
      </c>
      <c r="B42" s="9"/>
      <c r="G42" s="20"/>
      <c r="H42" s="13" t="s">
        <v>53</v>
      </c>
      <c r="L42" s="20"/>
    </row>
    <row r="43" spans="1:12" x14ac:dyDescent="0.25">
      <c r="G43" s="20"/>
      <c r="H43" s="12" t="s">
        <v>54</v>
      </c>
      <c r="I43" s="25">
        <v>-24000</v>
      </c>
      <c r="L43" s="20"/>
    </row>
    <row r="44" spans="1:12" x14ac:dyDescent="0.25">
      <c r="A44" s="3" t="s">
        <v>36</v>
      </c>
      <c r="G44" s="20"/>
      <c r="H44" s="2" t="s">
        <v>59</v>
      </c>
      <c r="I44" s="4">
        <v>5000</v>
      </c>
      <c r="L44" s="20"/>
    </row>
    <row r="45" spans="1:12" ht="15.75" thickBot="1" x14ac:dyDescent="0.3">
      <c r="B45" s="2" t="s">
        <v>32</v>
      </c>
      <c r="C45" s="4">
        <v>50000</v>
      </c>
      <c r="G45" s="20"/>
      <c r="H45" s="12" t="s">
        <v>60</v>
      </c>
      <c r="I45" s="26">
        <f>I46-I43-I44</f>
        <v>-11000</v>
      </c>
      <c r="J45" s="2" t="s">
        <v>56</v>
      </c>
      <c r="L45" s="20"/>
    </row>
    <row r="46" spans="1:12" ht="15.75" thickTop="1" x14ac:dyDescent="0.25">
      <c r="C46" s="2" t="s">
        <v>2</v>
      </c>
      <c r="D46" s="4">
        <v>50000</v>
      </c>
      <c r="G46" s="20"/>
      <c r="H46" s="12" t="s">
        <v>61</v>
      </c>
      <c r="I46" s="25">
        <f>-0.06*500000</f>
        <v>-30000</v>
      </c>
      <c r="J46" s="4" t="s">
        <v>63</v>
      </c>
      <c r="L46" s="20"/>
    </row>
    <row r="47" spans="1:12" x14ac:dyDescent="0.25">
      <c r="G47" s="20"/>
      <c r="L47" s="20"/>
    </row>
    <row r="48" spans="1:12" x14ac:dyDescent="0.25">
      <c r="B48" s="2" t="s">
        <v>28</v>
      </c>
      <c r="C48" s="4">
        <v>50000</v>
      </c>
      <c r="G48" s="20"/>
      <c r="L48" s="20"/>
    </row>
    <row r="49" spans="3:12" x14ac:dyDescent="0.25">
      <c r="C49" s="2" t="s">
        <v>37</v>
      </c>
      <c r="D49" s="4">
        <v>50000</v>
      </c>
      <c r="G49" s="23" t="s">
        <v>64</v>
      </c>
      <c r="L49" s="20"/>
    </row>
    <row r="50" spans="3:12" x14ac:dyDescent="0.25">
      <c r="G50" s="20" t="s">
        <v>27</v>
      </c>
      <c r="H50" s="2" t="s">
        <v>6</v>
      </c>
      <c r="I50" s="4">
        <v>11000</v>
      </c>
      <c r="L50" s="20"/>
    </row>
    <row r="51" spans="3:12" x14ac:dyDescent="0.25">
      <c r="G51" s="20"/>
      <c r="I51" s="2" t="s">
        <v>8</v>
      </c>
      <c r="J51" s="4">
        <v>11000</v>
      </c>
      <c r="L51" s="20"/>
    </row>
    <row r="52" spans="3:12" x14ac:dyDescent="0.25">
      <c r="G52" s="20"/>
      <c r="L52" s="20"/>
    </row>
    <row r="53" spans="3:12" x14ac:dyDescent="0.25">
      <c r="G53" s="20" t="s">
        <v>31</v>
      </c>
      <c r="H53" s="2" t="s">
        <v>28</v>
      </c>
      <c r="I53" s="4">
        <v>5000</v>
      </c>
      <c r="L53" s="20"/>
    </row>
    <row r="54" spans="3:12" x14ac:dyDescent="0.25">
      <c r="I54" s="2" t="s">
        <v>2</v>
      </c>
      <c r="J54" s="4">
        <v>5000</v>
      </c>
      <c r="L54" s="20"/>
    </row>
    <row r="55" spans="3:12" x14ac:dyDescent="0.25">
      <c r="L55" s="20"/>
    </row>
    <row r="56" spans="3:12" x14ac:dyDescent="0.25">
      <c r="L56" s="20"/>
    </row>
    <row r="57" spans="3:12" x14ac:dyDescent="0.25">
      <c r="L57" s="20"/>
    </row>
  </sheetData>
  <mergeCells count="4">
    <mergeCell ref="E38:F38"/>
    <mergeCell ref="D15:E15"/>
    <mergeCell ref="A42:B4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rightToLeft="1" tabSelected="1" topLeftCell="F54" workbookViewId="0">
      <selection activeCell="I77" sqref="I77"/>
    </sheetView>
  </sheetViews>
  <sheetFormatPr defaultRowHeight="15" x14ac:dyDescent="0.25"/>
  <cols>
    <col min="1" max="1" width="29.5" style="16" bestFit="1" customWidth="1"/>
    <col min="2" max="2" width="9" style="1"/>
    <col min="3" max="3" width="14.875" style="2" customWidth="1"/>
    <col min="4" max="4" width="15" style="2" customWidth="1"/>
    <col min="5" max="6" width="9" style="16"/>
    <col min="7" max="7" width="9" style="1"/>
    <col min="8" max="8" width="26.625" style="16" customWidth="1"/>
    <col min="9" max="9" width="14.375" style="16" customWidth="1"/>
    <col min="10" max="10" width="19.375" style="16" bestFit="1" customWidth="1"/>
    <col min="11" max="11" width="9" style="16"/>
    <col min="12" max="12" width="21.75" style="16" customWidth="1"/>
    <col min="13" max="13" width="13.125" style="16" customWidth="1"/>
    <col min="14" max="14" width="26.875" style="16" bestFit="1" customWidth="1"/>
    <col min="15" max="16384" width="9" style="16"/>
  </cols>
  <sheetData>
    <row r="1" spans="1:14" x14ac:dyDescent="0.25">
      <c r="A1" s="27" t="s">
        <v>78</v>
      </c>
    </row>
    <row r="2" spans="1:14" x14ac:dyDescent="0.25">
      <c r="A2" s="28" t="s">
        <v>79</v>
      </c>
    </row>
    <row r="4" spans="1:14" x14ac:dyDescent="0.25">
      <c r="A4" s="6" t="s">
        <v>80</v>
      </c>
      <c r="C4" s="6" t="s">
        <v>81</v>
      </c>
      <c r="D4" s="6" t="s">
        <v>17</v>
      </c>
      <c r="G4" s="1" t="s">
        <v>84</v>
      </c>
      <c r="L4" s="39" t="s">
        <v>111</v>
      </c>
    </row>
    <row r="5" spans="1:14" x14ac:dyDescent="0.25">
      <c r="A5" s="27" t="s">
        <v>41</v>
      </c>
      <c r="G5" s="1" t="s">
        <v>18</v>
      </c>
      <c r="H5" s="29" t="s">
        <v>85</v>
      </c>
      <c r="L5" s="16" t="s">
        <v>32</v>
      </c>
      <c r="M5" s="36">
        <v>800000</v>
      </c>
    </row>
    <row r="6" spans="1:14" x14ac:dyDescent="0.25">
      <c r="A6" s="16" t="s">
        <v>82</v>
      </c>
      <c r="C6" s="2" t="s">
        <v>20</v>
      </c>
      <c r="D6" s="2" t="s">
        <v>20</v>
      </c>
      <c r="H6" s="16" t="s">
        <v>86</v>
      </c>
      <c r="I6" s="30">
        <f>1000000-30000</f>
        <v>970000</v>
      </c>
      <c r="J6" s="16" t="s">
        <v>87</v>
      </c>
      <c r="L6" s="16" t="s">
        <v>0</v>
      </c>
      <c r="M6" s="36">
        <v>170000</v>
      </c>
    </row>
    <row r="7" spans="1:14" x14ac:dyDescent="0.25">
      <c r="A7" s="16" t="s">
        <v>83</v>
      </c>
      <c r="B7" s="1" t="s">
        <v>18</v>
      </c>
      <c r="C7" s="31">
        <v>170000</v>
      </c>
      <c r="D7" s="2" t="s">
        <v>20</v>
      </c>
      <c r="H7" s="16" t="s">
        <v>88</v>
      </c>
      <c r="I7" s="25">
        <v>-200000</v>
      </c>
      <c r="M7" s="16" t="s">
        <v>112</v>
      </c>
      <c r="N7" s="36">
        <v>970000</v>
      </c>
    </row>
    <row r="8" spans="1:14" ht="15.75" thickBot="1" x14ac:dyDescent="0.3">
      <c r="A8" s="16" t="s">
        <v>90</v>
      </c>
      <c r="B8" s="1" t="s">
        <v>19</v>
      </c>
      <c r="C8" s="32" t="s">
        <v>20</v>
      </c>
      <c r="D8" s="26">
        <v>-38500</v>
      </c>
      <c r="H8" s="16" t="s">
        <v>89</v>
      </c>
      <c r="I8" s="26">
        <v>-600000</v>
      </c>
    </row>
    <row r="9" spans="1:14" ht="15.75" thickTop="1" x14ac:dyDescent="0.25">
      <c r="I9" s="33">
        <f>SUM(I6:I8)</f>
        <v>170000</v>
      </c>
    </row>
    <row r="10" spans="1:14" x14ac:dyDescent="0.25">
      <c r="A10" s="16" t="s">
        <v>97</v>
      </c>
    </row>
    <row r="11" spans="1:14" x14ac:dyDescent="0.25">
      <c r="B11" s="1" t="s">
        <v>27</v>
      </c>
      <c r="C11" s="31">
        <f>SUM(C7:C10)</f>
        <v>170000</v>
      </c>
      <c r="D11" s="25">
        <f>SUM(D7:D10)</f>
        <v>-38500</v>
      </c>
    </row>
    <row r="12" spans="1:14" x14ac:dyDescent="0.25">
      <c r="G12" s="1" t="s">
        <v>19</v>
      </c>
      <c r="H12" s="34" t="s">
        <v>91</v>
      </c>
    </row>
    <row r="13" spans="1:14" x14ac:dyDescent="0.25">
      <c r="A13" s="27" t="s">
        <v>43</v>
      </c>
      <c r="H13" s="16" t="s">
        <v>92</v>
      </c>
      <c r="I13" s="30">
        <f>5%*(970000-200000)</f>
        <v>38500</v>
      </c>
      <c r="J13" s="16" t="s">
        <v>93</v>
      </c>
    </row>
    <row r="14" spans="1:14" x14ac:dyDescent="0.25">
      <c r="A14" s="16" t="s">
        <v>98</v>
      </c>
      <c r="B14" s="1" t="s">
        <v>31</v>
      </c>
      <c r="C14" s="25">
        <v>-10000</v>
      </c>
      <c r="D14" s="4">
        <v>10000</v>
      </c>
    </row>
    <row r="15" spans="1:14" x14ac:dyDescent="0.25">
      <c r="A15" s="16" t="s">
        <v>121</v>
      </c>
      <c r="B15" s="1" t="s">
        <v>31</v>
      </c>
      <c r="C15" s="4">
        <v>80000</v>
      </c>
      <c r="D15" s="2" t="s">
        <v>20</v>
      </c>
      <c r="H15" s="35" t="s">
        <v>94</v>
      </c>
    </row>
    <row r="16" spans="1:14" ht="15.75" thickBot="1" x14ac:dyDescent="0.3">
      <c r="A16" s="16" t="s">
        <v>114</v>
      </c>
      <c r="B16" s="1" t="s">
        <v>115</v>
      </c>
      <c r="C16" s="32" t="s">
        <v>20</v>
      </c>
      <c r="D16" s="40">
        <f>D14+D18</f>
        <v>-9200</v>
      </c>
    </row>
    <row r="17" spans="1:14" ht="15.75" thickTop="1" x14ac:dyDescent="0.25">
      <c r="H17" s="2" t="s">
        <v>95</v>
      </c>
      <c r="I17" s="36">
        <v>38500</v>
      </c>
      <c r="J17" s="16" t="s">
        <v>96</v>
      </c>
    </row>
    <row r="18" spans="1:14" x14ac:dyDescent="0.25">
      <c r="A18" s="16" t="s">
        <v>122</v>
      </c>
      <c r="B18" s="1" t="s">
        <v>123</v>
      </c>
      <c r="C18" s="31">
        <f>SUM(C11:C17)</f>
        <v>240000</v>
      </c>
      <c r="D18" s="25">
        <v>-19200</v>
      </c>
      <c r="I18" s="2" t="s">
        <v>8</v>
      </c>
      <c r="J18" s="36">
        <v>38500</v>
      </c>
    </row>
    <row r="20" spans="1:14" x14ac:dyDescent="0.25">
      <c r="A20" s="16" t="s">
        <v>127</v>
      </c>
      <c r="B20" s="1" t="s">
        <v>128</v>
      </c>
      <c r="C20" s="25">
        <v>-20000</v>
      </c>
      <c r="D20" s="4">
        <v>20000</v>
      </c>
      <c r="G20" s="1" t="s">
        <v>27</v>
      </c>
      <c r="H20" s="34" t="s">
        <v>99</v>
      </c>
    </row>
    <row r="21" spans="1:14" ht="15.75" thickBot="1" x14ac:dyDescent="0.3">
      <c r="A21" s="16" t="s">
        <v>142</v>
      </c>
      <c r="B21" s="1" t="s">
        <v>128</v>
      </c>
      <c r="C21" s="4">
        <v>170000</v>
      </c>
      <c r="D21" s="2" t="s">
        <v>20</v>
      </c>
      <c r="H21" s="37" t="s">
        <v>100</v>
      </c>
    </row>
    <row r="22" spans="1:14" ht="15.75" thickTop="1" x14ac:dyDescent="0.25">
      <c r="A22" s="16" t="s">
        <v>143</v>
      </c>
      <c r="B22" s="1" t="s">
        <v>144</v>
      </c>
      <c r="C22" s="2" t="s">
        <v>20</v>
      </c>
      <c r="D22" s="2" t="s">
        <v>20</v>
      </c>
      <c r="H22" s="16" t="s">
        <v>101</v>
      </c>
      <c r="I22" s="30">
        <f>170000-38500</f>
        <v>131500</v>
      </c>
      <c r="J22" s="16" t="s">
        <v>102</v>
      </c>
    </row>
    <row r="23" spans="1:14" ht="15.75" thickBot="1" x14ac:dyDescent="0.3">
      <c r="A23" s="16" t="s">
        <v>60</v>
      </c>
      <c r="B23" s="1" t="s">
        <v>151</v>
      </c>
      <c r="C23" s="32" t="s">
        <v>20</v>
      </c>
      <c r="D23" s="42">
        <f>D25-D18-D20</f>
        <v>-22640</v>
      </c>
      <c r="E23" s="16" t="s">
        <v>56</v>
      </c>
    </row>
    <row r="24" spans="1:14" ht="15.75" thickTop="1" x14ac:dyDescent="0.25"/>
    <row r="25" spans="1:14" x14ac:dyDescent="0.25">
      <c r="A25" s="16" t="s">
        <v>152</v>
      </c>
      <c r="B25" s="1" t="s">
        <v>153</v>
      </c>
      <c r="C25" s="4">
        <f>SUM(C18:C24)</f>
        <v>390000</v>
      </c>
      <c r="D25" s="4">
        <v>-21840</v>
      </c>
    </row>
    <row r="26" spans="1:14" x14ac:dyDescent="0.25">
      <c r="G26" s="1" t="s">
        <v>31</v>
      </c>
      <c r="H26" s="34" t="s">
        <v>103</v>
      </c>
      <c r="L26" s="16" t="s">
        <v>28</v>
      </c>
      <c r="M26" s="36">
        <v>10000</v>
      </c>
    </row>
    <row r="27" spans="1:14" x14ac:dyDescent="0.25">
      <c r="H27" s="16" t="s">
        <v>104</v>
      </c>
      <c r="I27" s="15">
        <v>170000</v>
      </c>
      <c r="M27" s="16" t="s">
        <v>2</v>
      </c>
      <c r="N27" s="36">
        <v>10000</v>
      </c>
    </row>
    <row r="28" spans="1:14" x14ac:dyDescent="0.25">
      <c r="H28" s="16" t="s">
        <v>105</v>
      </c>
      <c r="I28" s="25">
        <v>-10000</v>
      </c>
    </row>
    <row r="29" spans="1:14" x14ac:dyDescent="0.25">
      <c r="H29" s="16" t="s">
        <v>106</v>
      </c>
      <c r="I29" s="15">
        <f>1200000-50000</f>
        <v>1150000</v>
      </c>
      <c r="J29" s="38" t="s">
        <v>110</v>
      </c>
      <c r="L29" s="16" t="s">
        <v>32</v>
      </c>
      <c r="M29" s="30">
        <f>120000+300000+650000</f>
        <v>1070000</v>
      </c>
      <c r="N29" s="16" t="s">
        <v>113</v>
      </c>
    </row>
    <row r="30" spans="1:14" x14ac:dyDescent="0.25">
      <c r="H30" s="16" t="s">
        <v>107</v>
      </c>
      <c r="I30" s="25">
        <v>-300000</v>
      </c>
      <c r="L30" s="16" t="s">
        <v>0</v>
      </c>
      <c r="M30" s="33">
        <f>N31-M29</f>
        <v>80000</v>
      </c>
      <c r="N30" s="16" t="s">
        <v>56</v>
      </c>
    </row>
    <row r="31" spans="1:14" x14ac:dyDescent="0.25">
      <c r="H31" s="16" t="s">
        <v>108</v>
      </c>
      <c r="I31" s="25">
        <v>-120000</v>
      </c>
      <c r="M31" s="16" t="s">
        <v>112</v>
      </c>
      <c r="N31" s="36">
        <v>1150000</v>
      </c>
    </row>
    <row r="32" spans="1:14" ht="15.75" thickBot="1" x14ac:dyDescent="0.3">
      <c r="H32" s="16" t="s">
        <v>109</v>
      </c>
      <c r="I32" s="26">
        <v>-650000</v>
      </c>
    </row>
    <row r="33" spans="7:15" ht="15.75" thickTop="1" x14ac:dyDescent="0.25">
      <c r="I33" s="31">
        <f>SUM(I27:I32)</f>
        <v>240000</v>
      </c>
      <c r="J33" s="27" t="s">
        <v>59</v>
      </c>
    </row>
    <row r="36" spans="7:15" x14ac:dyDescent="0.25">
      <c r="G36" s="1" t="s">
        <v>115</v>
      </c>
      <c r="H36" s="34" t="s">
        <v>116</v>
      </c>
      <c r="L36" s="16" t="s">
        <v>28</v>
      </c>
      <c r="M36" s="36">
        <v>9300</v>
      </c>
      <c r="O36" s="16" t="s">
        <v>119</v>
      </c>
    </row>
    <row r="37" spans="7:15" x14ac:dyDescent="0.25">
      <c r="H37" s="15">
        <f>8%*240000</f>
        <v>19200</v>
      </c>
      <c r="I37" s="16" t="s">
        <v>117</v>
      </c>
      <c r="M37" s="16" t="s">
        <v>118</v>
      </c>
      <c r="N37" s="36">
        <v>9300</v>
      </c>
      <c r="O37" s="16" t="s">
        <v>120</v>
      </c>
    </row>
    <row r="40" spans="7:15" x14ac:dyDescent="0.25">
      <c r="G40" s="1" t="s">
        <v>123</v>
      </c>
      <c r="H40" s="34" t="s">
        <v>124</v>
      </c>
    </row>
    <row r="41" spans="7:15" x14ac:dyDescent="0.25">
      <c r="H41" s="41" t="s">
        <v>125</v>
      </c>
    </row>
    <row r="42" spans="7:15" x14ac:dyDescent="0.25">
      <c r="H42" s="16" t="s">
        <v>101</v>
      </c>
      <c r="I42" s="30">
        <f>240000-19200</f>
        <v>220800</v>
      </c>
      <c r="J42" s="16" t="s">
        <v>126</v>
      </c>
    </row>
    <row r="45" spans="7:15" x14ac:dyDescent="0.25">
      <c r="G45" s="1" t="s">
        <v>128</v>
      </c>
      <c r="H45" s="34" t="s">
        <v>129</v>
      </c>
      <c r="L45" s="16" t="s">
        <v>138</v>
      </c>
    </row>
    <row r="46" spans="7:15" x14ac:dyDescent="0.25">
      <c r="H46" s="16" t="s">
        <v>130</v>
      </c>
      <c r="I46" s="4">
        <v>240000</v>
      </c>
      <c r="L46" s="16" t="s">
        <v>139</v>
      </c>
      <c r="M46" s="36">
        <v>20000</v>
      </c>
    </row>
    <row r="47" spans="7:15" x14ac:dyDescent="0.25">
      <c r="H47" s="16" t="s">
        <v>131</v>
      </c>
      <c r="I47" s="25">
        <v>-20000</v>
      </c>
      <c r="M47" s="16" t="s">
        <v>2</v>
      </c>
      <c r="N47" s="36">
        <v>20000</v>
      </c>
    </row>
    <row r="48" spans="7:15" x14ac:dyDescent="0.25">
      <c r="H48" s="16" t="s">
        <v>132</v>
      </c>
      <c r="I48" s="15">
        <f>1800000-70000</f>
        <v>1730000</v>
      </c>
      <c r="J48" s="16" t="s">
        <v>133</v>
      </c>
    </row>
    <row r="49" spans="7:14" x14ac:dyDescent="0.25">
      <c r="H49" s="16" t="s">
        <v>134</v>
      </c>
      <c r="I49" s="25">
        <v>-400000</v>
      </c>
      <c r="L49" s="16" t="s">
        <v>140</v>
      </c>
    </row>
    <row r="50" spans="7:14" x14ac:dyDescent="0.25">
      <c r="H50" s="16" t="s">
        <v>135</v>
      </c>
      <c r="I50" s="25">
        <v>-50000</v>
      </c>
      <c r="L50" s="16" t="s">
        <v>32</v>
      </c>
      <c r="M50" s="30">
        <f>400000+50000+180000+930000</f>
        <v>1560000</v>
      </c>
      <c r="N50" s="16" t="s">
        <v>141</v>
      </c>
    </row>
    <row r="51" spans="7:14" x14ac:dyDescent="0.25">
      <c r="H51" s="16" t="s">
        <v>137</v>
      </c>
      <c r="I51" s="25">
        <v>-180000</v>
      </c>
      <c r="M51" s="16" t="s">
        <v>112</v>
      </c>
      <c r="N51" s="36">
        <v>1730000</v>
      </c>
    </row>
    <row r="52" spans="7:14" ht="15.75" thickBot="1" x14ac:dyDescent="0.3">
      <c r="H52" s="16" t="s">
        <v>136</v>
      </c>
      <c r="I52" s="26">
        <v>-930000</v>
      </c>
      <c r="L52" s="16" t="s">
        <v>0</v>
      </c>
      <c r="M52" s="33">
        <f>N51-M50</f>
        <v>170000</v>
      </c>
      <c r="N52" s="12" t="s">
        <v>56</v>
      </c>
    </row>
    <row r="53" spans="7:14" ht="15.75" thickTop="1" x14ac:dyDescent="0.25">
      <c r="I53" s="4">
        <f>SUM(I46:I52)</f>
        <v>390000</v>
      </c>
    </row>
    <row r="55" spans="7:14" x14ac:dyDescent="0.25">
      <c r="G55" s="1" t="s">
        <v>144</v>
      </c>
      <c r="H55" s="16" t="s">
        <v>145</v>
      </c>
      <c r="J55" s="27" t="s">
        <v>148</v>
      </c>
    </row>
    <row r="56" spans="7:14" x14ac:dyDescent="0.25">
      <c r="H56" s="16" t="s">
        <v>0</v>
      </c>
      <c r="I56" s="36">
        <v>5000</v>
      </c>
    </row>
    <row r="57" spans="7:14" x14ac:dyDescent="0.25">
      <c r="I57" s="16" t="s">
        <v>112</v>
      </c>
      <c r="J57" s="36">
        <v>5000</v>
      </c>
    </row>
    <row r="58" spans="7:14" x14ac:dyDescent="0.25">
      <c r="H58" s="16" t="s">
        <v>6</v>
      </c>
      <c r="I58" s="36">
        <v>5000</v>
      </c>
    </row>
    <row r="59" spans="7:14" x14ac:dyDescent="0.25">
      <c r="I59" s="16" t="s">
        <v>8</v>
      </c>
      <c r="J59" s="36">
        <v>5000</v>
      </c>
    </row>
    <row r="60" spans="7:14" x14ac:dyDescent="0.25">
      <c r="H60" s="16" t="s">
        <v>146</v>
      </c>
    </row>
    <row r="61" spans="7:14" x14ac:dyDescent="0.25">
      <c r="H61" s="16" t="s">
        <v>147</v>
      </c>
      <c r="I61" s="36">
        <v>5000</v>
      </c>
    </row>
    <row r="62" spans="7:14" x14ac:dyDescent="0.25">
      <c r="I62" s="16" t="s">
        <v>2</v>
      </c>
      <c r="J62" s="36">
        <v>5000</v>
      </c>
    </row>
    <row r="64" spans="7:14" x14ac:dyDescent="0.25">
      <c r="G64" s="1" t="s">
        <v>144</v>
      </c>
      <c r="H64" s="27" t="s">
        <v>149</v>
      </c>
    </row>
    <row r="65" spans="7:14" x14ac:dyDescent="0.25">
      <c r="H65" s="16" t="s">
        <v>32</v>
      </c>
      <c r="I65" s="36">
        <v>5000</v>
      </c>
    </row>
    <row r="66" spans="7:14" x14ac:dyDescent="0.25">
      <c r="I66" s="16" t="s">
        <v>34</v>
      </c>
      <c r="J66" s="36">
        <v>5000</v>
      </c>
      <c r="K66" s="16" t="s">
        <v>150</v>
      </c>
    </row>
    <row r="69" spans="7:14" x14ac:dyDescent="0.25">
      <c r="G69" s="1" t="s">
        <v>151</v>
      </c>
      <c r="H69" s="34" t="s">
        <v>154</v>
      </c>
      <c r="K69" s="16" t="s">
        <v>158</v>
      </c>
    </row>
    <row r="70" spans="7:14" x14ac:dyDescent="0.25">
      <c r="H70" s="25">
        <f>-0.6*0.04*390000</f>
        <v>-9360</v>
      </c>
      <c r="I70" s="16" t="s">
        <v>155</v>
      </c>
      <c r="L70" s="16" t="s">
        <v>6</v>
      </c>
      <c r="M70" s="36">
        <v>22640</v>
      </c>
    </row>
    <row r="71" spans="7:14" x14ac:dyDescent="0.25">
      <c r="H71" s="25">
        <f>-0.2*0.06*390000</f>
        <v>-4680</v>
      </c>
      <c r="I71" s="16" t="s">
        <v>156</v>
      </c>
      <c r="L71" s="2" t="s">
        <v>160</v>
      </c>
      <c r="M71" s="16" t="s">
        <v>159</v>
      </c>
      <c r="N71" s="36">
        <v>22640</v>
      </c>
    </row>
    <row r="72" spans="7:14" ht="15.75" thickBot="1" x14ac:dyDescent="0.3">
      <c r="H72" s="26">
        <f>-0.2*0.1*390000</f>
        <v>-7800.0000000000018</v>
      </c>
      <c r="I72" s="16" t="s">
        <v>157</v>
      </c>
    </row>
    <row r="73" spans="7:14" ht="15.75" thickTop="1" x14ac:dyDescent="0.25">
      <c r="H73" s="25">
        <f>SUM(H70:H72)</f>
        <v>-21840</v>
      </c>
    </row>
    <row r="75" spans="7:14" x14ac:dyDescent="0.25">
      <c r="G75" s="1" t="s">
        <v>153</v>
      </c>
      <c r="H75" s="16" t="s">
        <v>161</v>
      </c>
    </row>
    <row r="76" spans="7:14" x14ac:dyDescent="0.25">
      <c r="H76" s="16" t="s">
        <v>12</v>
      </c>
    </row>
    <row r="77" spans="7:14" x14ac:dyDescent="0.25">
      <c r="H77" s="16" t="s">
        <v>101</v>
      </c>
      <c r="I77" s="30">
        <f>390000-21840</f>
        <v>368160</v>
      </c>
      <c r="J77" s="1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הרצאה 2</vt:lpstr>
      <vt:lpstr>תרגיל מסכם - דף מצורף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Assem</dc:creator>
  <cp:lastModifiedBy>Assem</cp:lastModifiedBy>
  <dcterms:created xsi:type="dcterms:W3CDTF">2011-11-07T07:40:22Z</dcterms:created>
  <dcterms:modified xsi:type="dcterms:W3CDTF">2011-11-07T11:29:43Z</dcterms:modified>
</cp:coreProperties>
</file>